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D:\Temp\"/>
    </mc:Choice>
  </mc:AlternateContent>
  <xr:revisionPtr revIDLastSave="0" documentId="13_ncr:1_{B5BE09CF-BA05-4393-AAD0-3CCC478CEB55}" xr6:coauthVersionLast="45" xr6:coauthVersionMax="45" xr10:uidLastSave="{00000000-0000-0000-0000-000000000000}"/>
  <bookViews>
    <workbookView xWindow="31530" yWindow="705" windowWidth="23865" windowHeight="15495" xr2:uid="{00000000-000D-0000-FFFF-FFFF00000000}"/>
  </bookViews>
  <sheets>
    <sheet name="Transparency Summary" sheetId="1" r:id="rId1"/>
  </sheets>
  <definedNames>
    <definedName name="_xlnm.Print_Area" localSheetId="0">'Transparency Summary'!$A$5:$O$20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6" i="1" l="1"/>
  <c r="J16" i="1"/>
  <c r="I24" i="1"/>
  <c r="I23" i="1"/>
  <c r="J20" i="1"/>
  <c r="I20" i="1" s="1"/>
  <c r="K6" i="1"/>
  <c r="H26" i="1" l="1"/>
  <c r="H7" i="1"/>
  <c r="H6" i="1"/>
  <c r="H16" i="1" l="1"/>
  <c r="K27" i="1"/>
  <c r="H23" i="1"/>
  <c r="H22" i="1"/>
  <c r="H21" i="1"/>
  <c r="H20" i="1"/>
  <c r="H15" i="1"/>
  <c r="H8" i="1"/>
  <c r="J26" i="1"/>
  <c r="K26" i="1" l="1"/>
  <c r="L26" i="1" s="1"/>
  <c r="K24" i="1"/>
  <c r="L24" i="1" s="1"/>
  <c r="L23" i="1"/>
  <c r="L21" i="1"/>
  <c r="K21" i="1" s="1"/>
  <c r="L20" i="1"/>
  <c r="K20" i="1" s="1"/>
  <c r="L16" i="1"/>
  <c r="K23" i="1" l="1"/>
  <c r="K10" i="1"/>
  <c r="L10" i="1" s="1"/>
  <c r="L6" i="1"/>
  <c r="K8" i="1"/>
  <c r="L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Budiman, Santoso</author>
  </authors>
  <commentList>
    <comment ref="F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Budiman, Santoso:</t>
        </r>
        <r>
          <rPr>
            <sz val="9"/>
            <color indexed="81"/>
            <rFont val="Tahoma"/>
            <family val="2"/>
          </rPr>
          <t xml:space="preserve">
Use CAFR 2017
</t>
        </r>
      </text>
    </comment>
    <comment ref="F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Budiman, Santoso:</t>
        </r>
        <r>
          <rPr>
            <sz val="9"/>
            <color indexed="81"/>
            <rFont val="Tahoma"/>
            <family val="2"/>
          </rPr>
          <t xml:space="preserve">
Use CAFR 2017
</t>
        </r>
      </text>
    </comment>
    <comment ref="I8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Budiman, Santoso:</t>
        </r>
        <r>
          <rPr>
            <sz val="9"/>
            <color indexed="81"/>
            <rFont val="Tahoma"/>
            <charset val="1"/>
          </rPr>
          <t xml:space="preserve">
sum of Prologis Argent and CSHV</t>
        </r>
      </text>
    </comment>
    <comment ref="F1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Budiman, Santoso:</t>
        </r>
        <r>
          <rPr>
            <sz val="9"/>
            <color indexed="81"/>
            <rFont val="Tahoma"/>
            <family val="2"/>
          </rPr>
          <t xml:space="preserve">
Use CAFR 2017
</t>
        </r>
      </text>
    </comment>
    <comment ref="F24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Budiman, Santoso:</t>
        </r>
        <r>
          <rPr>
            <sz val="9"/>
            <color indexed="81"/>
            <rFont val="Tahoma"/>
            <family val="2"/>
          </rPr>
          <t xml:space="preserve">
Use CAFR 2017
</t>
        </r>
      </text>
    </comment>
    <comment ref="F2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Budiman, Santoso:</t>
        </r>
        <r>
          <rPr>
            <sz val="9"/>
            <color indexed="81"/>
            <rFont val="Tahoma"/>
            <family val="2"/>
          </rPr>
          <t xml:space="preserve">
Use CAFR 2017
</t>
        </r>
      </text>
    </comment>
    <comment ref="F26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Budiman, Santoso:</t>
        </r>
        <r>
          <rPr>
            <sz val="9"/>
            <color indexed="81"/>
            <rFont val="Tahoma"/>
            <family val="2"/>
          </rPr>
          <t xml:space="preserve">
Use CAFR 2017
</t>
        </r>
      </text>
    </comment>
  </commentList>
</comments>
</file>

<file path=xl/sharedStrings.xml><?xml version="1.0" encoding="utf-8"?>
<sst xmlns="http://schemas.openxmlformats.org/spreadsheetml/2006/main" count="135" uniqueCount="102">
  <si>
    <t>Company</t>
  </si>
  <si>
    <t>Termination Date</t>
  </si>
  <si>
    <t>Future Estimated Payments</t>
  </si>
  <si>
    <t>Total Estimated Incentive</t>
  </si>
  <si>
    <t>Description</t>
  </si>
  <si>
    <t>TBD</t>
  </si>
  <si>
    <t>Year 1</t>
  </si>
  <si>
    <t xml:space="preserve"> Per Capita</t>
  </si>
  <si>
    <t>Population</t>
  </si>
  <si>
    <t>Jobs created/retained</t>
  </si>
  <si>
    <t>Capital Investment</t>
  </si>
  <si>
    <t>I-20 Commerce Center, LLC</t>
  </si>
  <si>
    <t>Signed Date</t>
  </si>
  <si>
    <t>2019 (first estimated payment March 1st 2019)</t>
  </si>
  <si>
    <t xml:space="preserve">Annual grant 50% of Real Property Taxes assessed for 7 years after commence data (the later of (a)  January 1 of the calendar year immediately following the date of Certificate of Occupancy is issued by the City  for the Company's occupancy of the improvements; and (b) January 1, 2018. </t>
  </si>
  <si>
    <t>Property description</t>
  </si>
  <si>
    <t>Purchased 59 acres of real property and to construct 2 warehouse-distribution buildings totaling 1,000,000 sq.ft.</t>
  </si>
  <si>
    <t>2935 Danieldate Road Holdings, LLC</t>
  </si>
  <si>
    <t xml:space="preserve">Annual grant 50% of Real Property Taxes assessed for 7 years after commence date (the later of (a)  January 1 of the calendar year immediately following the date of Certificate of Occupancy is issued by the City  for the Company's occupancy of the improvements; and (b) August 1, 2018. </t>
  </si>
  <si>
    <t>LEDC Grant not to exceed 375K to assist with infrastructure improvements costs: 350K - 60 days after final Certificate of Occupancy for 900,000 sq.ft. , and 25K  - 60 days after final Certificate of Occupancy for 140,000 sq. ft.</t>
  </si>
  <si>
    <t>LEDC grant no to exceed $100,000 to assits with Reltated Infrstructure improvements costs - $50K for each of the two buildings</t>
  </si>
  <si>
    <t>Artemis HIP Park 20, LLC</t>
  </si>
  <si>
    <t>Purchased 58 acres of real property and to construct 2 warehouse-distribution buildings totaling 1,000,000 sq.ft.</t>
  </si>
  <si>
    <t>Purchased 36 acres of real property and to construct a warehouse-distribution buildings totaling 470,000 sq.ft.</t>
  </si>
  <si>
    <t xml:space="preserve">Annual grant 45% of Real Property Taxes assessed for 5 years after commence date (the later of (a)  January 1 of the calendar year immediately following the date of Certificate of Occupancy is issued by the City  for the Company's occupancy of the improvements; and (b) January 1, 2018. </t>
  </si>
  <si>
    <t>5 years from Commencement Date</t>
  </si>
  <si>
    <t>LEDC grant no to exceed $75,000 to assits with Infrstructure improvements costs.</t>
  </si>
  <si>
    <t>In N Out</t>
  </si>
  <si>
    <t>Purchased 20 acres of real property and to construct food processing and distribution facility totaling 130,000 sq.ft.</t>
  </si>
  <si>
    <t>8 years from Commencement Date</t>
  </si>
  <si>
    <t xml:space="preserve">Annual grant 60% of Real Property Taxes assessed for 8 years after commence date (the later of (a)  January 1 of the calendar year immediately following the date of Certificate of Occupancy is issued by the City  for the Company's occupancy of the improvements; and (b) January 1, 2018. </t>
  </si>
  <si>
    <t xml:space="preserve">Annual grant 40% of Tangible Business Property Taxes assessed for 8 years after commence date (the later of (a)  January 1 of the calendar year immediately following the date of Certificate of Occupancy is issued by the City  for the Company's occupancy of the improvements; and (b) January 1, 2018. </t>
  </si>
  <si>
    <t>LEDC grant no to exceed $30,000 associated with the construction and preparation of their facility for their business operations.</t>
  </si>
  <si>
    <t>Acquiring the property containing approximately 206 acres located in southeast quadrant of I-20 and Houston School Road</t>
  </si>
  <si>
    <t>December 31 ten years after January 1 of the year after Qualified Building Completion</t>
  </si>
  <si>
    <t>See CSHV (combined)</t>
  </si>
  <si>
    <t>0.25% of Sales tax payments by any tenants during the first (10) and second (10)terms.</t>
  </si>
  <si>
    <t>$500,000 - 10 days after Project Commencement and $1,000,000 - 10 days after qualified Building completion.</t>
  </si>
  <si>
    <t>White Tract, LLC</t>
  </si>
  <si>
    <t>Purchased 100 acres of real property and to construct warehouse-distribution building totaling 1,600,000 sq.ft.</t>
  </si>
  <si>
    <t xml:space="preserve">Annual grant - 65% of Real Property Tax for 10 consecutive years beginning with the first calendar year following the commencement date. If the is less than 1,600,000 sq ft then the grant has a declining rate (see agreement).  Commence date (the later of (a)  January 1 of the calendar year immediately following the date of Certificate of Occupancy is issued by the City  for the Company's occupancy of the improvements; and (b) January 1, 2019. </t>
  </si>
  <si>
    <t>No figures, but  "will provide employment oppt." is in the contract</t>
  </si>
  <si>
    <t>10 consecutive years beginning with the first calendar year following the commencement date (TBD)</t>
  </si>
  <si>
    <t>LEDC Grant not to exceed 150K to assist with infrastructure improvements costs. If area is less than 1,600,000 sqft then grant is reduced.</t>
  </si>
  <si>
    <t>Quaker Sales &amp; Distribution, Inc.</t>
  </si>
  <si>
    <t xml:space="preserve">Annual grant - 90% of Real Property Tax for 10 consecutive years beginning with the first calendar year following the commencement date.  </t>
  </si>
  <si>
    <t>To lease approximately 1,200,000 real property and improvements located in the Prologis 20/35 Park for food and beverages distribution center.</t>
  </si>
  <si>
    <t>12 months following the issuance of Certification of Occupancy</t>
  </si>
  <si>
    <t>A grant of 25% of permit fees upto $15,000.</t>
  </si>
  <si>
    <t>Annual grant - 50% of Tangible Personal Property Tax for 10 consecutive years beginning with the first calendar year following the commencement date.  Estimated $20,000,000 Tangible Personal Property.</t>
  </si>
  <si>
    <t>Blue Grove @Beltline 2014 LP</t>
  </si>
  <si>
    <t>Has purchased approximately 7.5 acres of ral property to construct a retail shopping center with a minimum 42,000 sq ft of retail tenant space.</t>
  </si>
  <si>
    <t>~ $10,500,000</t>
  </si>
  <si>
    <t>5 years after commencement date</t>
  </si>
  <si>
    <t>JDC Holdings, LLC / Texas Nameplate Company, Inc</t>
  </si>
  <si>
    <t>3 years after commencement date</t>
  </si>
  <si>
    <t xml:space="preserve">Annual grant - 40% of Real Property Tax for 5 consecutive years beginning with the first calendar year following the commencement date.  </t>
  </si>
  <si>
    <t xml:space="preserve">Annual grant - 30% of Real Property Tax for 3 consecutive years beginning with the first calendar year following the commencement date.  </t>
  </si>
  <si>
    <t>A grant of 40% of permit fees upto $25,000.</t>
  </si>
  <si>
    <t>PIHV South Pointe Industrial, LLC</t>
  </si>
  <si>
    <t>Has purchased approximately 28 acres of real property to construct 2 warehouse-distribution buildings totaling approximately 420,000 sq ft and related infrastructure for future tenant or owner occupied warehouse-distribution operations</t>
  </si>
  <si>
    <t xml:space="preserve">Annual grant - 45% of Real Property Tax for 5 consecutive years beginning with the first calendar year following the commencement date.  </t>
  </si>
  <si>
    <t>United Natural Foods Inc.</t>
  </si>
  <si>
    <t>The company owns or is under contract to lease certain real property and improvements located in the ProLogis 20/35 Park. The intent is to develop the Premises, renovate one or more of the existing improvments for a general line grocery merchant wholesaler.</t>
  </si>
  <si>
    <t>10 years after commencement date</t>
  </si>
  <si>
    <t xml:space="preserve">Annual grant - 55% of Tangible Personal Property Tax for 10 consecutive years beginning with the first calendar year following the commencement date. </t>
  </si>
  <si>
    <t>Duke Realty Limited Partnership</t>
  </si>
  <si>
    <t>Incentives for the purpose of constructing and leasing a state-of-the-art regional distribution, warehouse, fulfillment, and office center for the operations of Wayfair LLC.</t>
  </si>
  <si>
    <t xml:space="preserve">Annual grant - Real Property Tax  reimbursement for 10 consecutive years using the graduated schedule listed in the agreement.  </t>
  </si>
  <si>
    <t>Construction and infrastructure incentiry payment of $300,000</t>
  </si>
  <si>
    <t>Wayfair, LLC</t>
  </si>
  <si>
    <t>LEDC job incentive - $500 for each net New Employee hired utp to max $100,000</t>
  </si>
  <si>
    <t>LEDC Job training assistance upto $50,000</t>
  </si>
  <si>
    <t>City - Sales tax reimbursement for 10 years based on graduated schedule. See agreement</t>
  </si>
  <si>
    <t>LEDC - Sales volume incentive payment upto $320,000 for 5 years @$64,000 if exceed 12.8MUSD per year</t>
  </si>
  <si>
    <t>City - Business Persona Property Tax refunds based on schedule for 7 years (see agreement)</t>
  </si>
  <si>
    <t>Global Fulfillment Solutions, LTD.</t>
  </si>
  <si>
    <t>e-commerce company in the home furnishings and décor sector to locate a major distribution, warehouse, fulfillment, and office center.</t>
  </si>
  <si>
    <t>A provider of comprehensive eCommerce fulffillment and distribution solutions. To construct new fulfillment center on a ~ 22 acre site located at 3201 N. Houston School Road of which at least 250,000 sq ft must be leased, used or occupied by reciient as its fulfillment center.</t>
  </si>
  <si>
    <t>LEDC - Job training assistance upto $10,000</t>
  </si>
  <si>
    <t xml:space="preserve">LEDC - Job incentive - create 60 incentivized jobs:
    - $400/net new employee if ave. salary more than $30,000 upto $24,000
    - $300/net new employee if ave is less than $30,000 upto $18,000
</t>
  </si>
  <si>
    <t>LEDC  Development costs and Fees incentive:
    - $25,000 if agg. ave. wage is less than $30,000
    - $ 35,000 if agg. ave. wage is greater than $30,000</t>
  </si>
  <si>
    <t>Argent merge with Prologis amendment</t>
  </si>
  <si>
    <t>Total Year 1</t>
  </si>
  <si>
    <t>fiscal year Year</t>
  </si>
  <si>
    <t>Estimated Current Year Payments 
(fiscal year 2018)</t>
  </si>
  <si>
    <t>Amounts Paid Through fiscal year 2017</t>
  </si>
  <si>
    <t xml:space="preserve">Fiscal year 2025 </t>
  </si>
  <si>
    <t xml:space="preserve">Fiscal year 2022 </t>
  </si>
  <si>
    <t>Agreements through fiscal year 2018</t>
  </si>
  <si>
    <t>Has purchased approximately 6 acres of real property to construct 2 buildings totalling approximately 36,000 sqft. For owner occupied manufacturing operations.</t>
  </si>
  <si>
    <t>Ollie's Bargain Depot Distribution</t>
  </si>
  <si>
    <t>Warehousing for retail store, 600K s/f</t>
  </si>
  <si>
    <t>58 acres - 225 jobs</t>
  </si>
  <si>
    <t>Brasscraft</t>
  </si>
  <si>
    <t>$5m machinery</t>
  </si>
  <si>
    <t>Amounts Paid Through fiscal year 2018</t>
  </si>
  <si>
    <t>Estimated Current Year Payments 
(fiscal year 2019)</t>
  </si>
  <si>
    <t>50% BPP rebate for six years on $5.4m machinery investment</t>
  </si>
  <si>
    <t xml:space="preserve">65% BPP reabte for eight years </t>
  </si>
  <si>
    <t>45% RP rebate for five years</t>
  </si>
  <si>
    <t>Argent Development L.P.  
Note: Argent merge with Prologis in 2012 / Clarion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</si>
</sst>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_(&quot;$&quot;* #,##0_);_(&quot;$&quot;* \(#,##0\);_(&quot;$&quot;* &quot;-&quot;??_);_(@_)"/>
    <numFmt numFmtId="166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105">
    <xf numFmtId="0" fontId="0" fillId="0" borderId="0" xfId="0"/>
    <xf numFmtId="14" fontId="4" fillId="0" borderId="1" xfId="0" applyNumberFormat="1" applyFont="1" applyFill="1" applyBorder="1" applyAlignment="1">
      <alignment horizontal="center" wrapText="1"/>
    </xf>
    <xf numFmtId="14" fontId="0" fillId="0" borderId="1" xfId="0" applyNumberFormat="1" applyFont="1" applyFill="1" applyBorder="1" applyAlignment="1">
      <alignment horizontal="center"/>
    </xf>
    <xf numFmtId="166" fontId="0" fillId="0" borderId="1" xfId="1" applyNumberFormat="1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wrapText="1"/>
    </xf>
    <xf numFmtId="0" fontId="0" fillId="0" borderId="1" xfId="0" applyBorder="1"/>
    <xf numFmtId="166" fontId="0" fillId="0" borderId="0" xfId="0" applyNumberFormat="1"/>
    <xf numFmtId="0" fontId="0" fillId="0" borderId="2" xfId="0" applyBorder="1" applyAlignment="1"/>
    <xf numFmtId="166" fontId="0" fillId="0" borderId="1" xfId="1" applyNumberFormat="1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center" wrapText="1"/>
    </xf>
    <xf numFmtId="0" fontId="0" fillId="3" borderId="8" xfId="0" applyFill="1" applyBorder="1"/>
    <xf numFmtId="0" fontId="2" fillId="2" borderId="3" xfId="0" applyFont="1" applyFill="1" applyBorder="1"/>
    <xf numFmtId="165" fontId="0" fillId="0" borderId="1" xfId="3" applyNumberFormat="1" applyFont="1" applyFill="1" applyBorder="1" applyAlignment="1">
      <alignment horizontal="center"/>
    </xf>
    <xf numFmtId="0" fontId="0" fillId="3" borderId="10" xfId="0" applyFill="1" applyBorder="1" applyAlignment="1"/>
    <xf numFmtId="0" fontId="0" fillId="3" borderId="2" xfId="0" applyFill="1" applyBorder="1" applyAlignment="1">
      <alignment wrapText="1"/>
    </xf>
    <xf numFmtId="0" fontId="0" fillId="3" borderId="3" xfId="0" applyFill="1" applyBorder="1" applyAlignment="1"/>
    <xf numFmtId="0" fontId="0" fillId="3" borderId="2" xfId="0" applyFill="1" applyBorder="1" applyAlignment="1"/>
    <xf numFmtId="0" fontId="0" fillId="3" borderId="3" xfId="0" applyFill="1" applyBorder="1"/>
    <xf numFmtId="165" fontId="0" fillId="0" borderId="1" xfId="3" applyNumberFormat="1" applyFont="1" applyFill="1" applyBorder="1"/>
    <xf numFmtId="165" fontId="0" fillId="0" borderId="1" xfId="3" applyNumberFormat="1" applyFont="1" applyBorder="1"/>
    <xf numFmtId="0" fontId="0" fillId="3" borderId="2" xfId="0" applyFill="1" applyBorder="1"/>
    <xf numFmtId="0" fontId="0" fillId="3" borderId="4" xfId="0" applyFill="1" applyBorder="1"/>
    <xf numFmtId="0" fontId="0" fillId="3" borderId="3" xfId="0" applyFill="1" applyBorder="1" applyAlignment="1">
      <alignment wrapText="1"/>
    </xf>
    <xf numFmtId="14" fontId="0" fillId="0" borderId="2" xfId="0" applyNumberFormat="1" applyFill="1" applyBorder="1" applyAlignment="1">
      <alignment horizontal="center" wrapText="1"/>
    </xf>
    <xf numFmtId="0" fontId="0" fillId="0" borderId="3" xfId="0" applyBorder="1"/>
    <xf numFmtId="14" fontId="0" fillId="0" borderId="12" xfId="0" applyNumberFormat="1" applyFill="1" applyBorder="1" applyAlignment="1">
      <alignment horizontal="center" wrapText="1"/>
    </xf>
    <xf numFmtId="0" fontId="0" fillId="3" borderId="13" xfId="0" applyFill="1" applyBorder="1"/>
    <xf numFmtId="164" fontId="2" fillId="2" borderId="3" xfId="0" applyNumberFormat="1" applyFont="1" applyFill="1" applyBorder="1" applyAlignment="1">
      <alignment horizontal="center" wrapText="1"/>
    </xf>
    <xf numFmtId="164" fontId="2" fillId="2" borderId="3" xfId="2" applyNumberFormat="1" applyFont="1" applyFill="1" applyBorder="1" applyAlignment="1">
      <alignment horizontal="center" wrapText="1"/>
    </xf>
    <xf numFmtId="165" fontId="2" fillId="2" borderId="3" xfId="2" quotePrefix="1" applyNumberFormat="1" applyFont="1" applyFill="1" applyBorder="1" applyAlignment="1">
      <alignment horizontal="center" wrapText="1"/>
    </xf>
    <xf numFmtId="165" fontId="3" fillId="2" borderId="3" xfId="2" applyNumberFormat="1" applyFont="1" applyFill="1" applyBorder="1" applyAlignment="1">
      <alignment horizontal="center" wrapText="1"/>
    </xf>
    <xf numFmtId="165" fontId="2" fillId="2" borderId="3" xfId="2" applyNumberFormat="1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/>
    </xf>
    <xf numFmtId="14" fontId="0" fillId="0" borderId="4" xfId="0" applyNumberFormat="1" applyFill="1" applyBorder="1" applyAlignment="1">
      <alignment horizontal="center" wrapText="1"/>
    </xf>
    <xf numFmtId="0" fontId="0" fillId="0" borderId="4" xfId="0" applyFill="1" applyBorder="1" applyAlignment="1">
      <alignment wrapText="1"/>
    </xf>
    <xf numFmtId="0" fontId="0" fillId="0" borderId="14" xfId="0" applyFill="1" applyBorder="1" applyAlignment="1">
      <alignment wrapText="1"/>
    </xf>
    <xf numFmtId="0" fontId="0" fillId="0" borderId="17" xfId="0" applyFill="1" applyBorder="1" applyAlignment="1">
      <alignment wrapText="1"/>
    </xf>
    <xf numFmtId="0" fontId="0" fillId="3" borderId="11" xfId="0" applyFill="1" applyBorder="1" applyAlignment="1"/>
    <xf numFmtId="0" fontId="0" fillId="0" borderId="16" xfId="0" applyBorder="1" applyAlignment="1"/>
    <xf numFmtId="0" fontId="0" fillId="4" borderId="7" xfId="0" applyFill="1" applyBorder="1" applyAlignment="1"/>
    <xf numFmtId="14" fontId="0" fillId="4" borderId="12" xfId="0" applyNumberFormat="1" applyFill="1" applyBorder="1" applyAlignment="1">
      <alignment horizontal="center" wrapText="1"/>
    </xf>
    <xf numFmtId="0" fontId="0" fillId="4" borderId="14" xfId="0" applyFill="1" applyBorder="1" applyAlignment="1">
      <alignment wrapText="1"/>
    </xf>
    <xf numFmtId="0" fontId="0" fillId="4" borderId="8" xfId="0" applyFill="1" applyBorder="1" applyAlignment="1"/>
    <xf numFmtId="0" fontId="0" fillId="4" borderId="15" xfId="0" applyFill="1" applyBorder="1" applyAlignment="1"/>
    <xf numFmtId="0" fontId="0" fillId="4" borderId="17" xfId="0" applyFont="1" applyFill="1" applyBorder="1" applyAlignment="1">
      <alignment wrapText="1"/>
    </xf>
    <xf numFmtId="0" fontId="0" fillId="4" borderId="9" xfId="0" applyFill="1" applyBorder="1"/>
    <xf numFmtId="0" fontId="0" fillId="4" borderId="1" xfId="0" applyFill="1" applyBorder="1"/>
    <xf numFmtId="14" fontId="0" fillId="4" borderId="1" xfId="0" applyNumberFormat="1" applyFill="1" applyBorder="1" applyAlignment="1">
      <alignment horizontal="center" wrapText="1"/>
    </xf>
    <xf numFmtId="14" fontId="4" fillId="4" borderId="1" xfId="0" applyNumberFormat="1" applyFont="1" applyFill="1" applyBorder="1" applyAlignment="1">
      <alignment horizontal="center" wrapText="1"/>
    </xf>
    <xf numFmtId="14" fontId="0" fillId="4" borderId="1" xfId="0" applyNumberFormat="1" applyFont="1" applyFill="1" applyBorder="1" applyAlignment="1">
      <alignment horizontal="center"/>
    </xf>
    <xf numFmtId="166" fontId="0" fillId="4" borderId="1" xfId="1" applyNumberFormat="1" applyFont="1" applyFill="1" applyBorder="1"/>
    <xf numFmtId="0" fontId="0" fillId="4" borderId="1" xfId="0" applyFill="1" applyBorder="1" applyAlignment="1">
      <alignment wrapText="1"/>
    </xf>
    <xf numFmtId="0" fontId="0" fillId="4" borderId="10" xfId="0" applyFill="1" applyBorder="1" applyAlignment="1"/>
    <xf numFmtId="0" fontId="0" fillId="4" borderId="1" xfId="0" applyFill="1" applyBorder="1" applyAlignment="1"/>
    <xf numFmtId="0" fontId="0" fillId="4" borderId="3" xfId="0" applyFill="1" applyBorder="1" applyAlignment="1"/>
    <xf numFmtId="0" fontId="0" fillId="4" borderId="1" xfId="0" applyFont="1" applyFill="1" applyBorder="1" applyAlignment="1">
      <alignment wrapText="1"/>
    </xf>
    <xf numFmtId="0" fontId="0" fillId="4" borderId="3" xfId="0" applyFill="1" applyBorder="1"/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6" fontId="0" fillId="4" borderId="1" xfId="1" applyNumberFormat="1" applyFont="1" applyFill="1" applyBorder="1" applyAlignment="1">
      <alignment horizontal="center"/>
    </xf>
    <xf numFmtId="0" fontId="0" fillId="4" borderId="2" xfId="0" applyFill="1" applyBorder="1" applyAlignment="1"/>
    <xf numFmtId="165" fontId="0" fillId="4" borderId="1" xfId="3" applyNumberFormat="1" applyFont="1" applyFill="1" applyBorder="1" applyAlignment="1">
      <alignment horizontal="center"/>
    </xf>
    <xf numFmtId="165" fontId="0" fillId="4" borderId="1" xfId="3" applyNumberFormat="1" applyFont="1" applyFill="1" applyBorder="1"/>
    <xf numFmtId="0" fontId="0" fillId="4" borderId="2" xfId="0" applyFill="1" applyBorder="1"/>
    <xf numFmtId="0" fontId="0" fillId="4" borderId="11" xfId="0" applyFill="1" applyBorder="1"/>
    <xf numFmtId="165" fontId="0" fillId="4" borderId="1" xfId="3" applyNumberFormat="1" applyFont="1" applyFill="1" applyBorder="1" applyAlignment="1">
      <alignment horizontal="center" wrapText="1"/>
    </xf>
    <xf numFmtId="165" fontId="0" fillId="0" borderId="1" xfId="3" applyNumberFormat="1" applyFont="1" applyFill="1" applyBorder="1" applyAlignment="1">
      <alignment horizontal="center" wrapText="1"/>
    </xf>
    <xf numFmtId="166" fontId="2" fillId="2" borderId="3" xfId="1" applyNumberFormat="1" applyFont="1" applyFill="1" applyBorder="1" applyAlignment="1">
      <alignment wrapText="1"/>
    </xf>
    <xf numFmtId="166" fontId="0" fillId="0" borderId="1" xfId="1" applyNumberFormat="1" applyFont="1" applyFill="1" applyBorder="1" applyAlignment="1"/>
    <xf numFmtId="166" fontId="0" fillId="4" borderId="1" xfId="1" applyNumberFormat="1" applyFont="1" applyFill="1" applyBorder="1" applyAlignment="1"/>
    <xf numFmtId="166" fontId="0" fillId="0" borderId="0" xfId="1" applyNumberFormat="1" applyFont="1" applyAlignment="1"/>
    <xf numFmtId="166" fontId="0" fillId="0" borderId="1" xfId="1" applyNumberFormat="1" applyFont="1" applyBorder="1" applyAlignment="1"/>
    <xf numFmtId="0" fontId="0" fillId="0" borderId="1" xfId="1" applyNumberFormat="1" applyFont="1" applyFill="1" applyBorder="1" applyAlignment="1">
      <alignment horizontal="center"/>
    </xf>
    <xf numFmtId="0" fontId="0" fillId="4" borderId="1" xfId="0" applyNumberFormat="1" applyFill="1" applyBorder="1" applyAlignment="1">
      <alignment horizontal="center"/>
    </xf>
    <xf numFmtId="0" fontId="0" fillId="4" borderId="1" xfId="1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NumberFormat="1" applyFill="1" applyBorder="1" applyAlignment="1">
      <alignment horizontal="center" wrapText="1"/>
    </xf>
    <xf numFmtId="0" fontId="0" fillId="4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44" fontId="0" fillId="0" borderId="1" xfId="3" applyNumberFormat="1" applyFont="1" applyFill="1" applyBorder="1" applyAlignment="1">
      <alignment horizontal="center"/>
    </xf>
    <xf numFmtId="165" fontId="0" fillId="0" borderId="1" xfId="2" applyNumberFormat="1" applyFont="1" applyFill="1" applyBorder="1" applyAlignment="1">
      <alignment horizontal="center"/>
    </xf>
    <xf numFmtId="166" fontId="0" fillId="3" borderId="1" xfId="1" applyNumberFormat="1" applyFont="1" applyFill="1" applyBorder="1" applyAlignment="1"/>
    <xf numFmtId="44" fontId="0" fillId="4" borderId="1" xfId="3" applyNumberFormat="1" applyFont="1" applyFill="1" applyBorder="1"/>
    <xf numFmtId="0" fontId="0" fillId="4" borderId="3" xfId="0" applyFill="1" applyBorder="1" applyAlignment="1">
      <alignment horizontal="center"/>
    </xf>
    <xf numFmtId="0" fontId="0" fillId="4" borderId="3" xfId="0" applyNumberFormat="1" applyFill="1" applyBorder="1" applyAlignment="1">
      <alignment horizontal="center"/>
    </xf>
    <xf numFmtId="166" fontId="0" fillId="4" borderId="3" xfId="1" applyNumberFormat="1" applyFont="1" applyFill="1" applyBorder="1" applyAlignment="1"/>
    <xf numFmtId="165" fontId="0" fillId="4" borderId="3" xfId="3" applyNumberFormat="1" applyFont="1" applyFill="1" applyBorder="1"/>
    <xf numFmtId="0" fontId="0" fillId="4" borderId="3" xfId="0" applyFill="1" applyBorder="1" applyAlignment="1">
      <alignment wrapText="1"/>
    </xf>
    <xf numFmtId="14" fontId="0" fillId="0" borderId="1" xfId="0" applyNumberFormat="1" applyBorder="1"/>
    <xf numFmtId="0" fontId="0" fillId="5" borderId="1" xfId="0" applyFill="1" applyBorder="1"/>
    <xf numFmtId="14" fontId="0" fillId="5" borderId="1" xfId="0" applyNumberFormat="1" applyFill="1" applyBorder="1" applyAlignment="1">
      <alignment horizontal="center"/>
    </xf>
    <xf numFmtId="14" fontId="0" fillId="5" borderId="1" xfId="0" applyNumberFormat="1" applyFill="1" applyBorder="1"/>
    <xf numFmtId="0" fontId="0" fillId="5" borderId="1" xfId="0" applyFill="1" applyBorder="1" applyAlignment="1">
      <alignment horizontal="center"/>
    </xf>
    <xf numFmtId="166" fontId="0" fillId="5" borderId="1" xfId="1" applyNumberFormat="1" applyFont="1" applyFill="1" applyBorder="1" applyAlignment="1"/>
    <xf numFmtId="165" fontId="2" fillId="5" borderId="3" xfId="2" quotePrefix="1" applyNumberFormat="1" applyFont="1" applyFill="1" applyBorder="1" applyAlignment="1">
      <alignment horizontal="center" wrapText="1"/>
    </xf>
    <xf numFmtId="165" fontId="3" fillId="5" borderId="3" xfId="2" applyNumberFormat="1" applyFont="1" applyFill="1" applyBorder="1" applyAlignment="1">
      <alignment horizontal="center" wrapText="1"/>
    </xf>
    <xf numFmtId="164" fontId="2" fillId="2" borderId="5" xfId="2" applyNumberFormat="1" applyFont="1" applyFill="1" applyBorder="1" applyAlignment="1">
      <alignment horizontal="center" wrapText="1"/>
    </xf>
    <xf numFmtId="0" fontId="0" fillId="0" borderId="6" xfId="0" applyBorder="1" applyAlignment="1">
      <alignment wrapText="1"/>
    </xf>
  </cellXfs>
  <cellStyles count="5">
    <cellStyle name="Comma" xfId="1" builtinId="3"/>
    <cellStyle name="Currency" xfId="3" builtinId="4"/>
    <cellStyle name="Currency 2" xfId="2" xr:uid="{00000000-0005-0000-0000-000002000000}"/>
    <cellStyle name="Normal" xfId="0" builtinId="0"/>
    <cellStyle name="Normal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tabSelected="1"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sqref="A1:XFD1048576"/>
    </sheetView>
  </sheetViews>
  <sheetFormatPr defaultRowHeight="15" x14ac:dyDescent="0.25"/>
  <cols>
    <col min="1" max="1" width="34.140625" bestFit="1" customWidth="1"/>
    <col min="2" max="2" width="34.140625" customWidth="1"/>
    <col min="3" max="3" width="15" style="80" customWidth="1"/>
    <col min="4" max="4" width="17.85546875" customWidth="1"/>
    <col min="5" max="5" width="12.140625" style="80" customWidth="1"/>
    <col min="6" max="6" width="12.140625" style="72" customWidth="1"/>
    <col min="7" max="8" width="12.140625" customWidth="1"/>
    <col min="9" max="9" width="14.28515625" customWidth="1"/>
    <col min="10" max="10" width="18.5703125" customWidth="1"/>
    <col min="11" max="14" width="14.28515625" customWidth="1"/>
    <col min="15" max="15" width="69.85546875" customWidth="1"/>
  </cols>
  <sheetData>
    <row r="1" spans="1:16" ht="45" x14ac:dyDescent="0.25">
      <c r="A1" s="13" t="s">
        <v>0</v>
      </c>
      <c r="B1" s="13" t="s">
        <v>15</v>
      </c>
      <c r="C1" s="29" t="s">
        <v>12</v>
      </c>
      <c r="D1" s="30" t="s">
        <v>1</v>
      </c>
      <c r="E1" s="30" t="s">
        <v>84</v>
      </c>
      <c r="F1" s="69" t="s">
        <v>8</v>
      </c>
      <c r="G1" s="30" t="s">
        <v>83</v>
      </c>
      <c r="H1" s="30" t="s">
        <v>7</v>
      </c>
      <c r="I1" s="31" t="s">
        <v>86</v>
      </c>
      <c r="J1" s="32" t="s">
        <v>85</v>
      </c>
      <c r="K1" s="33" t="s">
        <v>2</v>
      </c>
      <c r="L1" s="33" t="s">
        <v>3</v>
      </c>
      <c r="M1" s="33" t="s">
        <v>9</v>
      </c>
      <c r="N1" s="33" t="s">
        <v>10</v>
      </c>
      <c r="O1" s="34" t="s">
        <v>4</v>
      </c>
    </row>
    <row r="2" spans="1:16" ht="23.25" x14ac:dyDescent="0.35">
      <c r="E2" s="77" t="s">
        <v>89</v>
      </c>
    </row>
    <row r="3" spans="1:16" ht="23.25" x14ac:dyDescent="0.35">
      <c r="E3" s="77"/>
    </row>
    <row r="4" spans="1:16" x14ac:dyDescent="0.25">
      <c r="E4" s="103" t="s">
        <v>6</v>
      </c>
      <c r="F4" s="104"/>
      <c r="G4" s="104"/>
      <c r="H4" s="104"/>
    </row>
    <row r="5" spans="1:16" ht="45.75" thickBot="1" x14ac:dyDescent="0.3">
      <c r="A5" s="13" t="s">
        <v>0</v>
      </c>
      <c r="B5" s="13" t="s">
        <v>15</v>
      </c>
      <c r="C5" s="29" t="s">
        <v>12</v>
      </c>
      <c r="D5" s="30" t="s">
        <v>1</v>
      </c>
      <c r="E5" s="30" t="s">
        <v>84</v>
      </c>
      <c r="F5" s="69" t="s">
        <v>8</v>
      </c>
      <c r="G5" s="30" t="s">
        <v>83</v>
      </c>
      <c r="H5" s="30" t="s">
        <v>7</v>
      </c>
      <c r="I5" s="101" t="s">
        <v>96</v>
      </c>
      <c r="J5" s="102" t="s">
        <v>97</v>
      </c>
      <c r="K5" s="33" t="s">
        <v>2</v>
      </c>
      <c r="L5" s="33" t="s">
        <v>3</v>
      </c>
      <c r="M5" s="33" t="s">
        <v>9</v>
      </c>
      <c r="N5" s="33" t="s">
        <v>10</v>
      </c>
      <c r="O5" s="34" t="s">
        <v>4</v>
      </c>
    </row>
    <row r="6" spans="1:16" ht="75" x14ac:dyDescent="0.25">
      <c r="A6" s="39" t="s">
        <v>11</v>
      </c>
      <c r="B6" s="27" t="s">
        <v>16</v>
      </c>
      <c r="C6" s="85">
        <v>42590</v>
      </c>
      <c r="D6" s="11" t="s">
        <v>87</v>
      </c>
      <c r="E6" s="11" t="s">
        <v>13</v>
      </c>
      <c r="F6" s="70">
        <v>38361</v>
      </c>
      <c r="G6" s="14">
        <v>600000</v>
      </c>
      <c r="H6" s="86">
        <f>G6/F6</f>
        <v>15.640885274106514</v>
      </c>
      <c r="I6" s="14">
        <v>798000</v>
      </c>
      <c r="J6" s="14">
        <v>0</v>
      </c>
      <c r="K6" s="14">
        <f>6*G6</f>
        <v>3600000</v>
      </c>
      <c r="L6" s="14">
        <f>K6</f>
        <v>3600000</v>
      </c>
      <c r="M6" s="87"/>
      <c r="N6" s="87"/>
      <c r="O6" s="37" t="s">
        <v>14</v>
      </c>
    </row>
    <row r="7" spans="1:16" ht="49.5" customHeight="1" thickBot="1" x14ac:dyDescent="0.3">
      <c r="A7" s="15"/>
      <c r="B7" s="40"/>
      <c r="C7" s="85">
        <v>42577</v>
      </c>
      <c r="D7" s="85"/>
      <c r="E7" s="82">
        <v>2018</v>
      </c>
      <c r="F7" s="70">
        <v>38361</v>
      </c>
      <c r="G7" s="14">
        <v>350000</v>
      </c>
      <c r="H7" s="86">
        <f>G7/F7</f>
        <v>9.1238497432287993</v>
      </c>
      <c r="I7" s="14"/>
      <c r="J7" s="14"/>
      <c r="K7" s="14">
        <v>25000</v>
      </c>
      <c r="L7" s="20">
        <v>375000</v>
      </c>
      <c r="M7" s="3"/>
      <c r="N7" s="3"/>
      <c r="O7" s="38" t="s">
        <v>19</v>
      </c>
    </row>
    <row r="8" spans="1:16" ht="60" x14ac:dyDescent="0.25">
      <c r="A8" s="41" t="s">
        <v>17</v>
      </c>
      <c r="B8" s="42" t="s">
        <v>22</v>
      </c>
      <c r="C8" s="50">
        <v>42426</v>
      </c>
      <c r="D8" s="49" t="s">
        <v>88</v>
      </c>
      <c r="E8" s="83">
        <v>2016</v>
      </c>
      <c r="F8" s="71">
        <v>39380</v>
      </c>
      <c r="G8" s="63">
        <v>558540.04</v>
      </c>
      <c r="H8" s="63">
        <f>G8/F8</f>
        <v>14.18334281361097</v>
      </c>
      <c r="I8" s="63">
        <v>0</v>
      </c>
      <c r="J8" s="63">
        <v>798849.86</v>
      </c>
      <c r="K8" s="63">
        <f>J8*4</f>
        <v>3195399.44</v>
      </c>
      <c r="L8" s="63">
        <f>SUM(I8:K8)</f>
        <v>3994249.3</v>
      </c>
      <c r="M8" s="61"/>
      <c r="N8" s="61"/>
      <c r="O8" s="43" t="s">
        <v>18</v>
      </c>
    </row>
    <row r="9" spans="1:16" ht="45.75" customHeight="1" thickBot="1" x14ac:dyDescent="0.3">
      <c r="A9" s="44"/>
      <c r="B9" s="45"/>
      <c r="C9" s="50">
        <v>42426</v>
      </c>
      <c r="D9" s="51"/>
      <c r="E9" s="51"/>
      <c r="F9" s="71"/>
      <c r="G9" s="63"/>
      <c r="H9" s="63"/>
      <c r="I9" s="64">
        <v>100000</v>
      </c>
      <c r="J9" s="64"/>
      <c r="K9" s="64"/>
      <c r="L9" s="64">
        <v>0</v>
      </c>
      <c r="M9" s="52"/>
      <c r="N9" s="52"/>
      <c r="O9" s="46" t="s">
        <v>20</v>
      </c>
    </row>
    <row r="10" spans="1:16" ht="60" x14ac:dyDescent="0.25">
      <c r="A10" s="28" t="s">
        <v>21</v>
      </c>
      <c r="B10" s="35" t="s">
        <v>23</v>
      </c>
      <c r="C10" s="1">
        <v>42625</v>
      </c>
      <c r="D10" s="11" t="s">
        <v>25</v>
      </c>
      <c r="E10" s="2" t="s">
        <v>5</v>
      </c>
      <c r="F10" s="70">
        <v>38361</v>
      </c>
      <c r="G10" s="14"/>
      <c r="H10" s="14"/>
      <c r="I10" s="20">
        <v>0</v>
      </c>
      <c r="J10" s="20">
        <v>250000</v>
      </c>
      <c r="K10" s="20">
        <f>4*J10</f>
        <v>1000000</v>
      </c>
      <c r="L10" s="20">
        <f>SUM(J10:K10)</f>
        <v>1250000</v>
      </c>
      <c r="M10" s="3"/>
      <c r="N10" s="3"/>
      <c r="O10" s="36" t="s">
        <v>24</v>
      </c>
    </row>
    <row r="11" spans="1:16" ht="30.75" thickBot="1" x14ac:dyDescent="0.3">
      <c r="A11" s="12"/>
      <c r="B11" s="11"/>
      <c r="C11" s="1">
        <v>42599</v>
      </c>
      <c r="D11" s="5"/>
      <c r="E11" s="5"/>
      <c r="F11" s="70"/>
      <c r="G11" s="14"/>
      <c r="H11" s="14"/>
      <c r="I11" s="20"/>
      <c r="J11" s="20"/>
      <c r="K11" s="20"/>
      <c r="L11" s="20"/>
      <c r="M11" s="3"/>
      <c r="N11" s="3"/>
      <c r="O11" s="4" t="s">
        <v>26</v>
      </c>
    </row>
    <row r="12" spans="1:16" ht="60" x14ac:dyDescent="0.25">
      <c r="A12" s="47" t="s">
        <v>27</v>
      </c>
      <c r="B12" s="49" t="s">
        <v>28</v>
      </c>
      <c r="C12" s="50">
        <v>42723</v>
      </c>
      <c r="D12" s="49" t="s">
        <v>29</v>
      </c>
      <c r="E12" s="51" t="s">
        <v>5</v>
      </c>
      <c r="F12" s="71"/>
      <c r="G12" s="63" t="s">
        <v>5</v>
      </c>
      <c r="H12" s="63"/>
      <c r="I12" s="64"/>
      <c r="J12" s="64"/>
      <c r="K12" s="64"/>
      <c r="L12" s="64"/>
      <c r="M12" s="52">
        <v>65</v>
      </c>
      <c r="N12" s="52"/>
      <c r="O12" s="53" t="s">
        <v>30</v>
      </c>
      <c r="P12" s="8"/>
    </row>
    <row r="13" spans="1:16" ht="75" x14ac:dyDescent="0.25">
      <c r="A13" s="47"/>
      <c r="B13" s="48"/>
      <c r="C13" s="50">
        <v>42723</v>
      </c>
      <c r="D13" s="49" t="s">
        <v>29</v>
      </c>
      <c r="E13" s="51" t="s">
        <v>5</v>
      </c>
      <c r="F13" s="71"/>
      <c r="G13" s="63" t="s">
        <v>5</v>
      </c>
      <c r="H13" s="63"/>
      <c r="I13" s="67"/>
      <c r="J13" s="67"/>
      <c r="K13" s="67"/>
      <c r="L13" s="67"/>
      <c r="M13" s="52"/>
      <c r="N13" s="52"/>
      <c r="O13" s="53" t="s">
        <v>31</v>
      </c>
    </row>
    <row r="14" spans="1:16" ht="49.5" customHeight="1" thickBot="1" x14ac:dyDescent="0.3">
      <c r="A14" s="54"/>
      <c r="B14" s="56"/>
      <c r="C14" s="50">
        <v>42682</v>
      </c>
      <c r="D14" s="51"/>
      <c r="E14" s="51"/>
      <c r="F14" s="71"/>
      <c r="G14" s="63"/>
      <c r="H14" s="63"/>
      <c r="I14" s="63">
        <v>30000</v>
      </c>
      <c r="J14" s="63"/>
      <c r="K14" s="63">
        <v>0</v>
      </c>
      <c r="L14" s="63">
        <v>0</v>
      </c>
      <c r="M14" s="61"/>
      <c r="N14" s="61"/>
      <c r="O14" s="57" t="s">
        <v>32</v>
      </c>
    </row>
    <row r="15" spans="1:16" ht="77.25" customHeight="1" x14ac:dyDescent="0.25">
      <c r="A15" s="16" t="s">
        <v>101</v>
      </c>
      <c r="B15" s="11" t="s">
        <v>33</v>
      </c>
      <c r="C15" s="1">
        <v>38295</v>
      </c>
      <c r="D15" s="11" t="s">
        <v>34</v>
      </c>
      <c r="E15" s="74">
        <v>2014</v>
      </c>
      <c r="F15" s="70">
        <v>38071</v>
      </c>
      <c r="G15" s="14">
        <v>318432.8</v>
      </c>
      <c r="H15" s="14">
        <f>G15/F15</f>
        <v>8.3641827112500327</v>
      </c>
      <c r="I15" s="68" t="s">
        <v>35</v>
      </c>
      <c r="J15" s="68" t="s">
        <v>35</v>
      </c>
      <c r="K15" s="68" t="s">
        <v>35</v>
      </c>
      <c r="L15" s="68" t="s">
        <v>35</v>
      </c>
      <c r="M15" s="10"/>
      <c r="N15" s="10"/>
      <c r="O15" s="4" t="s">
        <v>36</v>
      </c>
    </row>
    <row r="16" spans="1:16" ht="30" x14ac:dyDescent="0.25">
      <c r="A16" s="18"/>
      <c r="B16" s="9"/>
      <c r="C16" s="1">
        <v>38295</v>
      </c>
      <c r="D16" s="2"/>
      <c r="E16" s="74">
        <v>2006</v>
      </c>
      <c r="F16" s="70">
        <v>35651</v>
      </c>
      <c r="G16" s="14">
        <v>500000</v>
      </c>
      <c r="H16" s="14">
        <f>G16/F16</f>
        <v>14.024852037811002</v>
      </c>
      <c r="I16" s="14">
        <f>G16+818985+63669+63200</f>
        <v>1445854</v>
      </c>
      <c r="J16" s="14">
        <f>798849.86+20135+63669</f>
        <v>882653.86</v>
      </c>
      <c r="K16" s="14"/>
      <c r="L16" s="14">
        <f>500000</f>
        <v>500000</v>
      </c>
      <c r="M16" s="10"/>
      <c r="N16" s="10"/>
      <c r="O16" s="6" t="s">
        <v>37</v>
      </c>
    </row>
    <row r="17" spans="1:15" ht="30" x14ac:dyDescent="0.25">
      <c r="A17" s="18"/>
      <c r="B17" s="11" t="s">
        <v>82</v>
      </c>
      <c r="C17" s="1">
        <v>41225</v>
      </c>
      <c r="D17" s="2"/>
      <c r="E17" s="74"/>
      <c r="F17" s="70"/>
      <c r="G17" s="14"/>
      <c r="H17" s="14"/>
      <c r="I17" s="14"/>
      <c r="J17" s="14"/>
      <c r="K17" s="14"/>
      <c r="L17" s="14"/>
      <c r="M17" s="10"/>
      <c r="N17" s="10"/>
      <c r="O17" s="6"/>
    </row>
    <row r="18" spans="1:15" ht="105" x14ac:dyDescent="0.25">
      <c r="A18" s="58" t="s">
        <v>38</v>
      </c>
      <c r="B18" s="49" t="s">
        <v>39</v>
      </c>
      <c r="C18" s="59">
        <v>42548</v>
      </c>
      <c r="D18" s="49" t="s">
        <v>42</v>
      </c>
      <c r="E18" s="75" t="s">
        <v>5</v>
      </c>
      <c r="F18" s="71"/>
      <c r="G18" s="63"/>
      <c r="H18" s="63"/>
      <c r="I18" s="64"/>
      <c r="J18" s="64"/>
      <c r="K18" s="63"/>
      <c r="L18" s="63"/>
      <c r="M18" s="57" t="s">
        <v>41</v>
      </c>
      <c r="N18" s="61"/>
      <c r="O18" s="57" t="s">
        <v>40</v>
      </c>
    </row>
    <row r="19" spans="1:15" ht="30" x14ac:dyDescent="0.25">
      <c r="A19" s="62"/>
      <c r="B19" s="55"/>
      <c r="C19" s="50">
        <v>42528</v>
      </c>
      <c r="D19" s="51"/>
      <c r="E19" s="76">
        <v>2019</v>
      </c>
      <c r="F19" s="71"/>
      <c r="G19" s="63">
        <v>150000</v>
      </c>
      <c r="H19" s="63"/>
      <c r="I19" s="63">
        <v>0</v>
      </c>
      <c r="J19" s="63">
        <v>0</v>
      </c>
      <c r="K19" s="63"/>
      <c r="L19" s="63"/>
      <c r="M19" s="61"/>
      <c r="N19" s="61"/>
      <c r="O19" s="57" t="s">
        <v>43</v>
      </c>
    </row>
    <row r="20" spans="1:15" ht="75" x14ac:dyDescent="0.25">
      <c r="A20" s="17" t="s">
        <v>44</v>
      </c>
      <c r="B20" s="11" t="s">
        <v>46</v>
      </c>
      <c r="C20" s="1">
        <v>41225</v>
      </c>
      <c r="D20" s="74">
        <v>2025</v>
      </c>
      <c r="E20" s="74">
        <v>2016</v>
      </c>
      <c r="F20" s="88">
        <v>39380</v>
      </c>
      <c r="G20" s="14">
        <v>300588.75</v>
      </c>
      <c r="H20" s="14">
        <f>G20/F20</f>
        <v>7.6330307262569832</v>
      </c>
      <c r="I20" s="20">
        <f>61691.51+396113.36+J20</f>
        <v>915608.87</v>
      </c>
      <c r="J20" s="20">
        <f>61691+396113</f>
        <v>457804</v>
      </c>
      <c r="K20" s="14">
        <f>L20-I20-J20</f>
        <v>3204630.0300000003</v>
      </c>
      <c r="L20" s="14">
        <f>10/3*(I20+J20)</f>
        <v>4578042.9000000004</v>
      </c>
      <c r="M20" s="4"/>
      <c r="N20" s="10"/>
      <c r="O20" s="4" t="s">
        <v>45</v>
      </c>
    </row>
    <row r="21" spans="1:15" ht="45" x14ac:dyDescent="0.25">
      <c r="A21" s="22"/>
      <c r="B21" s="7"/>
      <c r="C21" s="1">
        <v>41225</v>
      </c>
      <c r="D21" s="74">
        <v>2025</v>
      </c>
      <c r="E21" s="74">
        <v>2016</v>
      </c>
      <c r="F21" s="88">
        <v>39380</v>
      </c>
      <c r="G21" s="14">
        <v>88264.31</v>
      </c>
      <c r="H21" s="14">
        <f>G21/F21</f>
        <v>2.241348654139157</v>
      </c>
      <c r="I21" s="21"/>
      <c r="J21" s="21"/>
      <c r="K21" s="14">
        <f>L21-I21-J21</f>
        <v>0</v>
      </c>
      <c r="L21" s="14">
        <f>10/3*(I21+J21)</f>
        <v>0</v>
      </c>
      <c r="M21" s="7"/>
      <c r="N21" s="7"/>
      <c r="O21" s="4" t="s">
        <v>49</v>
      </c>
    </row>
    <row r="22" spans="1:15" ht="75" x14ac:dyDescent="0.25">
      <c r="A22" s="23"/>
      <c r="B22" s="7"/>
      <c r="C22" s="81">
        <v>41220</v>
      </c>
      <c r="D22" s="11" t="s">
        <v>47</v>
      </c>
      <c r="E22" s="78">
        <v>2014</v>
      </c>
      <c r="F22" s="70">
        <v>38071</v>
      </c>
      <c r="G22" s="21">
        <v>2505.86</v>
      </c>
      <c r="H22" s="14">
        <f>G22/F22</f>
        <v>6.5820703422552598E-2</v>
      </c>
      <c r="I22" s="21"/>
      <c r="J22" s="21"/>
      <c r="K22" s="21">
        <v>0</v>
      </c>
      <c r="L22" s="21"/>
      <c r="M22" s="7"/>
      <c r="N22" s="7"/>
      <c r="O22" s="4" t="s">
        <v>48</v>
      </c>
    </row>
    <row r="23" spans="1:15" ht="75" x14ac:dyDescent="0.25">
      <c r="A23" s="48" t="s">
        <v>50</v>
      </c>
      <c r="B23" s="49" t="s">
        <v>51</v>
      </c>
      <c r="C23" s="59">
        <v>41906</v>
      </c>
      <c r="D23" s="49" t="s">
        <v>53</v>
      </c>
      <c r="E23" s="75">
        <v>2017</v>
      </c>
      <c r="F23" s="71">
        <v>38361</v>
      </c>
      <c r="G23" s="64">
        <v>16200.970000000001</v>
      </c>
      <c r="H23" s="64">
        <f>G23/F23</f>
        <v>0.42232918849873574</v>
      </c>
      <c r="I23" s="64">
        <f>19055+21021</f>
        <v>40076</v>
      </c>
      <c r="J23" s="64">
        <v>21021</v>
      </c>
      <c r="K23" s="64">
        <f>L23-I23-J23</f>
        <v>139283</v>
      </c>
      <c r="L23" s="64">
        <f>5*I23</f>
        <v>200380</v>
      </c>
      <c r="M23" s="48"/>
      <c r="N23" s="48" t="s">
        <v>52</v>
      </c>
      <c r="O23" s="57" t="s">
        <v>56</v>
      </c>
    </row>
    <row r="24" spans="1:15" ht="75" x14ac:dyDescent="0.25">
      <c r="A24" s="24" t="s">
        <v>54</v>
      </c>
      <c r="B24" s="11" t="s">
        <v>90</v>
      </c>
      <c r="C24" s="81">
        <v>42430</v>
      </c>
      <c r="D24" s="11" t="s">
        <v>55</v>
      </c>
      <c r="E24" s="74">
        <v>2018</v>
      </c>
      <c r="F24" s="70">
        <v>38361</v>
      </c>
      <c r="G24" s="21">
        <v>6564.73</v>
      </c>
      <c r="H24" s="21"/>
      <c r="I24" s="20">
        <f>21548.46+6000</f>
        <v>27548.46</v>
      </c>
      <c r="J24" s="21">
        <v>22003</v>
      </c>
      <c r="K24" s="21">
        <f>2*J24</f>
        <v>44006</v>
      </c>
      <c r="L24" s="21">
        <f>SUM(J24:K24)</f>
        <v>66009</v>
      </c>
      <c r="M24" s="7"/>
      <c r="N24" s="7"/>
      <c r="O24" s="4" t="s">
        <v>57</v>
      </c>
    </row>
    <row r="25" spans="1:15" x14ac:dyDescent="0.25">
      <c r="A25" s="23"/>
      <c r="B25" s="7"/>
      <c r="C25" s="81">
        <v>42430</v>
      </c>
      <c r="D25" s="7"/>
      <c r="E25" s="74">
        <v>2018</v>
      </c>
      <c r="F25" s="70">
        <v>38361</v>
      </c>
      <c r="G25" s="21">
        <v>25000</v>
      </c>
      <c r="H25" s="21"/>
      <c r="I25" s="20">
        <v>25000</v>
      </c>
      <c r="J25" s="21"/>
      <c r="K25" s="21">
        <v>0</v>
      </c>
      <c r="L25" s="21">
        <v>0</v>
      </c>
      <c r="M25" s="7"/>
      <c r="N25" s="7"/>
      <c r="O25" s="4" t="s">
        <v>58</v>
      </c>
    </row>
    <row r="26" spans="1:15" ht="105" x14ac:dyDescent="0.25">
      <c r="A26" s="48" t="s">
        <v>59</v>
      </c>
      <c r="B26" s="49" t="s">
        <v>60</v>
      </c>
      <c r="C26" s="59">
        <v>41985</v>
      </c>
      <c r="D26" s="49" t="s">
        <v>53</v>
      </c>
      <c r="E26" s="76">
        <v>2018</v>
      </c>
      <c r="F26" s="71">
        <v>38361</v>
      </c>
      <c r="G26" s="64">
        <v>63200.66</v>
      </c>
      <c r="H26" s="64">
        <f>G26/F26</f>
        <v>1.6475237871796877</v>
      </c>
      <c r="I26" s="64">
        <v>63200.65</v>
      </c>
      <c r="J26" s="64">
        <f>G26</f>
        <v>63200.66</v>
      </c>
      <c r="K26" s="89">
        <f>3*J26</f>
        <v>189601.98</v>
      </c>
      <c r="L26" s="64">
        <f>SUM(J26:K26)</f>
        <v>252802.64</v>
      </c>
      <c r="M26" s="48"/>
      <c r="N26" s="48"/>
      <c r="O26" s="57" t="s">
        <v>61</v>
      </c>
    </row>
    <row r="27" spans="1:15" ht="120" x14ac:dyDescent="0.25">
      <c r="A27" s="7" t="s">
        <v>62</v>
      </c>
      <c r="B27" s="25" t="s">
        <v>63</v>
      </c>
      <c r="C27" s="81">
        <v>40161</v>
      </c>
      <c r="D27" s="11" t="s">
        <v>64</v>
      </c>
      <c r="E27" s="78">
        <v>2013</v>
      </c>
      <c r="F27" s="73">
        <v>37893</v>
      </c>
      <c r="G27" s="21">
        <v>26217.98</v>
      </c>
      <c r="H27" s="21"/>
      <c r="I27" s="21">
        <v>68546.06</v>
      </c>
      <c r="J27" s="21">
        <v>11505.02</v>
      </c>
      <c r="K27" s="21">
        <f>L27-I27-J27</f>
        <v>53367.386666666673</v>
      </c>
      <c r="L27" s="21">
        <v>133418.46666666667</v>
      </c>
      <c r="M27" s="7"/>
      <c r="N27" s="7"/>
      <c r="O27" s="6" t="s">
        <v>65</v>
      </c>
    </row>
    <row r="28" spans="1:15" ht="90" x14ac:dyDescent="0.25">
      <c r="A28" s="58" t="s">
        <v>66</v>
      </c>
      <c r="B28" s="49" t="s">
        <v>67</v>
      </c>
      <c r="C28" s="59">
        <v>42961</v>
      </c>
      <c r="D28" s="59">
        <v>47344</v>
      </c>
      <c r="E28" s="75" t="s">
        <v>5</v>
      </c>
      <c r="F28" s="71"/>
      <c r="G28" s="64" t="s">
        <v>5</v>
      </c>
      <c r="H28" s="64"/>
      <c r="I28" s="64">
        <v>0</v>
      </c>
      <c r="J28" s="64" t="s">
        <v>5</v>
      </c>
      <c r="K28" s="64" t="s">
        <v>5</v>
      </c>
      <c r="L28" s="64" t="s">
        <v>5</v>
      </c>
      <c r="M28" s="48"/>
      <c r="N28" s="48"/>
      <c r="O28" s="57" t="s">
        <v>68</v>
      </c>
    </row>
    <row r="29" spans="1:15" x14ac:dyDescent="0.25">
      <c r="A29" s="65"/>
      <c r="B29" s="48"/>
      <c r="C29" s="59">
        <v>42961</v>
      </c>
      <c r="D29" s="60"/>
      <c r="E29" s="75" t="s">
        <v>5</v>
      </c>
      <c r="F29" s="71"/>
      <c r="G29" s="64"/>
      <c r="H29" s="64"/>
      <c r="I29" s="64">
        <v>300000</v>
      </c>
      <c r="J29" s="64"/>
      <c r="K29" s="64"/>
      <c r="L29" s="64"/>
      <c r="M29" s="48"/>
      <c r="N29" s="48"/>
      <c r="O29" s="57" t="s">
        <v>69</v>
      </c>
    </row>
    <row r="30" spans="1:15" ht="75" x14ac:dyDescent="0.25">
      <c r="A30" s="19" t="s">
        <v>70</v>
      </c>
      <c r="B30" s="11" t="s">
        <v>77</v>
      </c>
      <c r="C30" s="81">
        <v>42961</v>
      </c>
      <c r="D30" s="81">
        <v>47344</v>
      </c>
      <c r="E30" s="79">
        <v>2020</v>
      </c>
      <c r="F30" s="73"/>
      <c r="G30" s="21"/>
      <c r="H30" s="21"/>
      <c r="I30" s="20">
        <v>0</v>
      </c>
      <c r="J30" s="21"/>
      <c r="K30" s="21">
        <v>100000</v>
      </c>
      <c r="L30" s="21">
        <v>100000</v>
      </c>
      <c r="M30" s="7">
        <v>139</v>
      </c>
      <c r="N30" s="7"/>
      <c r="O30" s="4" t="s">
        <v>71</v>
      </c>
    </row>
    <row r="31" spans="1:15" x14ac:dyDescent="0.25">
      <c r="A31" s="22"/>
      <c r="B31" s="7"/>
      <c r="C31" s="81">
        <v>42961</v>
      </c>
      <c r="D31" s="84"/>
      <c r="E31" s="78"/>
      <c r="F31" s="73"/>
      <c r="G31" s="21"/>
      <c r="H31" s="21"/>
      <c r="I31" s="21"/>
      <c r="J31" s="21"/>
      <c r="K31" s="21"/>
      <c r="L31" s="21"/>
      <c r="M31" s="7"/>
      <c r="N31" s="7"/>
      <c r="O31" s="4" t="s">
        <v>72</v>
      </c>
    </row>
    <row r="32" spans="1:15" ht="30" x14ac:dyDescent="0.25">
      <c r="A32" s="22"/>
      <c r="B32" s="7"/>
      <c r="C32" s="81">
        <v>42961</v>
      </c>
      <c r="D32" s="84"/>
      <c r="E32" s="78"/>
      <c r="F32" s="73"/>
      <c r="G32" s="21"/>
      <c r="H32" s="21"/>
      <c r="I32" s="21"/>
      <c r="J32" s="21"/>
      <c r="K32" s="21"/>
      <c r="L32" s="21"/>
      <c r="M32" s="7"/>
      <c r="N32" s="7"/>
      <c r="O32" s="4" t="s">
        <v>73</v>
      </c>
    </row>
    <row r="33" spans="1:15" ht="30" x14ac:dyDescent="0.25">
      <c r="A33" s="22"/>
      <c r="B33" s="7"/>
      <c r="C33" s="81">
        <v>42961</v>
      </c>
      <c r="D33" s="84"/>
      <c r="E33" s="78"/>
      <c r="F33" s="73"/>
      <c r="G33" s="21"/>
      <c r="H33" s="21"/>
      <c r="I33" s="21"/>
      <c r="J33" s="21"/>
      <c r="K33" s="21"/>
      <c r="L33" s="21"/>
      <c r="M33" s="7"/>
      <c r="N33" s="7"/>
      <c r="O33" s="4" t="s">
        <v>74</v>
      </c>
    </row>
    <row r="34" spans="1:15" ht="30.75" thickBot="1" x14ac:dyDescent="0.3">
      <c r="A34" s="22"/>
      <c r="B34" s="26"/>
      <c r="C34" s="81">
        <v>42961</v>
      </c>
      <c r="D34" s="84"/>
      <c r="E34" s="78"/>
      <c r="F34" s="73"/>
      <c r="G34" s="21"/>
      <c r="H34" s="21"/>
      <c r="I34" s="21"/>
      <c r="J34" s="21"/>
      <c r="K34" s="21"/>
      <c r="L34" s="21"/>
      <c r="M34" s="7"/>
      <c r="N34" s="7"/>
      <c r="O34" s="6" t="s">
        <v>75</v>
      </c>
    </row>
    <row r="35" spans="1:15" ht="135" x14ac:dyDescent="0.25">
      <c r="A35" s="66" t="s">
        <v>76</v>
      </c>
      <c r="B35" s="49" t="s">
        <v>78</v>
      </c>
      <c r="C35" s="59">
        <v>43185</v>
      </c>
      <c r="D35" s="59">
        <v>45536</v>
      </c>
      <c r="E35" s="75">
        <v>2020</v>
      </c>
      <c r="F35" s="71"/>
      <c r="G35" s="64"/>
      <c r="H35" s="64"/>
      <c r="I35" s="64"/>
      <c r="J35" s="64"/>
      <c r="K35" s="64"/>
      <c r="L35" s="64">
        <v>24000</v>
      </c>
      <c r="M35" s="48">
        <v>60</v>
      </c>
      <c r="N35" s="48"/>
      <c r="O35" s="57" t="s">
        <v>80</v>
      </c>
    </row>
    <row r="36" spans="1:15" x14ac:dyDescent="0.25">
      <c r="A36" s="47"/>
      <c r="B36" s="48"/>
      <c r="C36" s="60"/>
      <c r="D36" s="60"/>
      <c r="E36" s="75"/>
      <c r="F36" s="71"/>
      <c r="G36" s="64"/>
      <c r="H36" s="64"/>
      <c r="I36" s="64"/>
      <c r="J36" s="64"/>
      <c r="K36" s="64"/>
      <c r="L36" s="64">
        <v>10000</v>
      </c>
      <c r="M36" s="48"/>
      <c r="N36" s="48"/>
      <c r="O36" s="48" t="s">
        <v>79</v>
      </c>
    </row>
    <row r="37" spans="1:15" ht="45" x14ac:dyDescent="0.25">
      <c r="A37" s="47"/>
      <c r="B37" s="58"/>
      <c r="C37" s="90"/>
      <c r="D37" s="90"/>
      <c r="E37" s="91"/>
      <c r="F37" s="92"/>
      <c r="G37" s="93"/>
      <c r="H37" s="93"/>
      <c r="I37" s="93">
        <v>30000</v>
      </c>
      <c r="J37" s="93"/>
      <c r="K37" s="93"/>
      <c r="L37" s="93">
        <v>30000</v>
      </c>
      <c r="M37" s="58"/>
      <c r="N37" s="58"/>
      <c r="O37" s="94" t="s">
        <v>81</v>
      </c>
    </row>
    <row r="38" spans="1:15" s="7" customFormat="1" x14ac:dyDescent="0.25">
      <c r="A38" s="7" t="s">
        <v>91</v>
      </c>
      <c r="B38" s="7" t="s">
        <v>92</v>
      </c>
      <c r="C38" s="81">
        <v>43483</v>
      </c>
      <c r="D38" s="95">
        <v>45309</v>
      </c>
      <c r="E38" s="84">
        <v>2020</v>
      </c>
      <c r="F38" s="73">
        <v>39380</v>
      </c>
      <c r="G38" s="7" t="s">
        <v>5</v>
      </c>
      <c r="H38" s="7" t="s">
        <v>5</v>
      </c>
      <c r="M38" s="7">
        <v>225</v>
      </c>
      <c r="O38" s="7" t="s">
        <v>99</v>
      </c>
    </row>
    <row r="39" spans="1:15" s="7" customFormat="1" x14ac:dyDescent="0.25">
      <c r="B39" s="7" t="s">
        <v>93</v>
      </c>
      <c r="C39" s="84"/>
      <c r="E39" s="84"/>
      <c r="F39" s="73"/>
      <c r="H39" s="7" t="s">
        <v>5</v>
      </c>
      <c r="O39" s="7" t="s">
        <v>100</v>
      </c>
    </row>
    <row r="40" spans="1:15" s="96" customFormat="1" x14ac:dyDescent="0.25">
      <c r="A40" s="96" t="s">
        <v>94</v>
      </c>
      <c r="B40" s="96" t="s">
        <v>95</v>
      </c>
      <c r="C40" s="97">
        <v>43577</v>
      </c>
      <c r="D40" s="98">
        <v>46134</v>
      </c>
      <c r="E40" s="99">
        <v>2020</v>
      </c>
      <c r="F40" s="100">
        <v>39380</v>
      </c>
      <c r="G40" s="96" t="s">
        <v>5</v>
      </c>
      <c r="M40" s="96">
        <v>9</v>
      </c>
      <c r="O40" s="96" t="s">
        <v>98</v>
      </c>
    </row>
    <row r="41" spans="1:15" s="96" customFormat="1" x14ac:dyDescent="0.25">
      <c r="C41" s="99"/>
      <c r="E41" s="99"/>
      <c r="F41" s="100"/>
    </row>
  </sheetData>
  <mergeCells count="1">
    <mergeCell ref="E4:H4"/>
  </mergeCells>
  <pageMargins left="0.2" right="0.2" top="0.75" bottom="0.75" header="0.3" footer="0.3"/>
  <pageSetup scale="33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Transparency Summary</vt:lpstr>
      <vt:lpstr>'Transparency Summary'!Print_Area</vt:lpstr>
    </vt:vector>
  </TitlesOfParts>
  <Company>City of Mesquite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Stevenson</dc:creator>
  <cp:lastModifiedBy>Maxwell, Laurel</cp:lastModifiedBy>
  <cp:lastPrinted>2018-10-04T17:47:34Z</cp:lastPrinted>
  <dcterms:created xsi:type="dcterms:W3CDTF">2017-11-29T15:54:35Z</dcterms:created>
  <dcterms:modified xsi:type="dcterms:W3CDTF">2021-03-25T14:04:40Z</dcterms:modified>
</cp:coreProperties>
</file>